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Documents\炮阵工具大礼包_240919\mine\"/>
    </mc:Choice>
  </mc:AlternateContent>
  <xr:revisionPtr revIDLastSave="0" documentId="13_ncr:1_{9D415195-0896-4575-8A8D-BECB131C967D}" xr6:coauthVersionLast="47" xr6:coauthVersionMax="47" xr10:uidLastSave="{00000000-0000-0000-0000-000000000000}"/>
  <bookViews>
    <workbookView xWindow="1068" yWindow="-108" windowWidth="20640" windowHeight="14616" xr2:uid="{D736B775-85D6-4BD7-A206-1F59670FAE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M5" i="1"/>
  <c r="N5" i="1"/>
  <c r="O5" i="1"/>
  <c r="AB5" i="1" s="1"/>
  <c r="L5" i="1"/>
  <c r="Y5" i="1" s="1"/>
  <c r="R5" i="1"/>
  <c r="R30" i="1" s="1"/>
  <c r="R37" i="1" s="1"/>
  <c r="U37" i="1" s="1"/>
  <c r="L8" i="1"/>
  <c r="L7" i="1"/>
  <c r="U30" i="1" l="1"/>
  <c r="R20" i="1" s="1"/>
  <c r="AB8" i="1"/>
  <c r="AA5" i="1"/>
  <c r="AA8" i="1" s="1"/>
  <c r="Z5" i="1"/>
  <c r="Z8" i="1" s="1"/>
  <c r="Y8" i="1"/>
  <c r="R31" i="1"/>
  <c r="R38" i="1" l="1"/>
  <c r="U38" i="1" s="1"/>
  <c r="U31" i="1"/>
  <c r="S25" i="1"/>
  <c r="Q20" i="1"/>
  <c r="R25" i="1" s="1"/>
  <c r="D17" i="1" s="1"/>
  <c r="R21" i="1" l="1"/>
  <c r="S26" i="1" s="1"/>
  <c r="G22" i="1" s="1"/>
  <c r="L17" i="1"/>
  <c r="J17" i="1"/>
  <c r="F17" i="1"/>
  <c r="E17" i="1"/>
  <c r="K17" i="1"/>
  <c r="M17" i="1"/>
  <c r="G17" i="1"/>
  <c r="K21" i="1"/>
  <c r="D21" i="1"/>
  <c r="J21" i="1"/>
  <c r="F21" i="1"/>
  <c r="E21" i="1"/>
  <c r="M21" i="1"/>
  <c r="L21" i="1"/>
  <c r="G21" i="1"/>
  <c r="Q21" i="1"/>
  <c r="R26" i="1" s="1"/>
  <c r="K18" i="1" l="1"/>
  <c r="G18" i="1"/>
  <c r="J18" i="1"/>
  <c r="E18" i="1"/>
  <c r="D18" i="1"/>
  <c r="F18" i="1"/>
  <c r="M18" i="1"/>
  <c r="L18" i="1"/>
  <c r="J22" i="1"/>
  <c r="E22" i="1"/>
  <c r="D22" i="1"/>
  <c r="K22" i="1"/>
  <c r="F22" i="1"/>
  <c r="L22" i="1"/>
  <c r="M22" i="1"/>
  <c r="Z24" i="1" l="1"/>
  <c r="AB24" i="1"/>
  <c r="Z23" i="1"/>
  <c r="AA24" i="1"/>
  <c r="Y24" i="1"/>
  <c r="AB23" i="1"/>
  <c r="AA23" i="1"/>
  <c r="Y23" i="1"/>
  <c r="D12" i="1" l="1"/>
  <c r="G12" i="1"/>
  <c r="G14" i="1"/>
  <c r="D13" i="1"/>
  <c r="G13" i="1"/>
  <c r="E12" i="1"/>
  <c r="E14" i="1"/>
  <c r="E13" i="1"/>
  <c r="D14" i="1"/>
  <c r="F13" i="1"/>
  <c r="F14" i="1"/>
  <c r="F12" i="1"/>
  <c r="I14" i="1" l="1"/>
  <c r="I13" i="1"/>
</calcChain>
</file>

<file path=xl/sharedStrings.xml><?xml version="1.0" encoding="utf-8"?>
<sst xmlns="http://schemas.openxmlformats.org/spreadsheetml/2006/main" count="50" uniqueCount="36">
  <si>
    <t>时间</t>
    <phoneticPr fontId="1" type="noConversion"/>
  </si>
  <si>
    <t>纵坐标</t>
    <phoneticPr fontId="1" type="noConversion"/>
  </si>
  <si>
    <t>横坐标</t>
    <phoneticPr fontId="1" type="noConversion"/>
  </si>
  <si>
    <t>防御域上边界</t>
    <phoneticPr fontId="1" type="noConversion"/>
  </si>
  <si>
    <t>防御域下边界</t>
    <phoneticPr fontId="1" type="noConversion"/>
  </si>
  <si>
    <t>纵向偏移</t>
    <phoneticPr fontId="1" type="noConversion"/>
  </si>
  <si>
    <t>防御域左边界</t>
    <phoneticPr fontId="1" type="noConversion"/>
  </si>
  <si>
    <t>防御域右边界</t>
    <phoneticPr fontId="1" type="noConversion"/>
  </si>
  <si>
    <t>防御域宽度</t>
    <phoneticPr fontId="1" type="noConversion"/>
  </si>
  <si>
    <t>纵向</t>
    <phoneticPr fontId="1" type="noConversion"/>
  </si>
  <si>
    <t>横向</t>
    <phoneticPr fontId="1" type="noConversion"/>
  </si>
  <si>
    <t>防御域偏移</t>
    <phoneticPr fontId="1" type="noConversion"/>
  </si>
  <si>
    <t>真·上边界</t>
    <phoneticPr fontId="1" type="noConversion"/>
  </si>
  <si>
    <t>真·下边界</t>
    <phoneticPr fontId="1" type="noConversion"/>
  </si>
  <si>
    <t>一般</t>
    <phoneticPr fontId="1" type="noConversion"/>
  </si>
  <si>
    <t>游泳</t>
    <phoneticPr fontId="1" type="noConversion"/>
  </si>
  <si>
    <t>范围 200~251</t>
    <phoneticPr fontId="1" type="noConversion"/>
  </si>
  <si>
    <t>炮弹y</t>
    <phoneticPr fontId="1" type="noConversion"/>
  </si>
  <si>
    <t>炮弹半径</t>
    <phoneticPr fontId="1" type="noConversion"/>
  </si>
  <si>
    <t>deltaY</t>
    <phoneticPr fontId="1" type="noConversion"/>
  </si>
  <si>
    <t>炮距</t>
    <phoneticPr fontId="1" type="noConversion"/>
  </si>
  <si>
    <t>行数</t>
    <phoneticPr fontId="1" type="noConversion"/>
  </si>
  <si>
    <t>列数</t>
    <phoneticPr fontId="1" type="noConversion"/>
  </si>
  <si>
    <t>3路炮（最左可行）</t>
    <phoneticPr fontId="1" type="noConversion"/>
  </si>
  <si>
    <t>3路炮（最右可行）</t>
    <phoneticPr fontId="1" type="noConversion"/>
  </si>
  <si>
    <t>4路炮（最右可行）</t>
    <phoneticPr fontId="1" type="noConversion"/>
  </si>
  <si>
    <t>4路炮（最左可行）</t>
    <phoneticPr fontId="1" type="noConversion"/>
  </si>
  <si>
    <t>爆心偏移</t>
    <phoneticPr fontId="1" type="noConversion"/>
  </si>
  <si>
    <t>躲六列梯</t>
    <phoneticPr fontId="1" type="noConversion"/>
  </si>
  <si>
    <t>炮行数</t>
    <phoneticPr fontId="1" type="noConversion"/>
  </si>
  <si>
    <t>最左可行</t>
    <phoneticPr fontId="1" type="noConversion"/>
  </si>
  <si>
    <t>最右可行</t>
    <phoneticPr fontId="1" type="noConversion"/>
  </si>
  <si>
    <t>全收678</t>
    <phoneticPr fontId="1" type="noConversion"/>
  </si>
  <si>
    <t>全收6789</t>
    <phoneticPr fontId="1" type="noConversion"/>
  </si>
  <si>
    <t>全收6789+躲6梯</t>
    <phoneticPr fontId="1" type="noConversion"/>
  </si>
  <si>
    <t>快速计算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</si>
</sst>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9" xfId="0" applyBorder="1">
      <alignment vertical="center"/>
    </xf>
    <xf numFmtId="0" fontId="0" fillId="8" borderId="23" xfId="0" applyFill="1" applyBorder="1">
      <alignment vertical="center"/>
    </xf>
    <xf numFmtId="0" fontId="0" fillId="8" borderId="26" xfId="0" applyFill="1" applyBorder="1">
      <alignment vertical="center"/>
    </xf>
    <xf numFmtId="0" fontId="0" fillId="8" borderId="28" xfId="0" applyFill="1" applyBorder="1">
      <alignment vertical="center"/>
    </xf>
    <xf numFmtId="0" fontId="0" fillId="8" borderId="13" xfId="0" applyFill="1" applyBorder="1">
      <alignment vertical="center"/>
    </xf>
    <xf numFmtId="0" fontId="0" fillId="6" borderId="23" xfId="0" applyFill="1" applyBorder="1" applyAlignment="1">
      <alignment horizontal="right" vertical="center"/>
    </xf>
    <xf numFmtId="0" fontId="0" fillId="6" borderId="28" xfId="0" applyFill="1" applyBorder="1" applyAlignment="1">
      <alignment horizontal="right" vertical="center"/>
    </xf>
    <xf numFmtId="0" fontId="0" fillId="5" borderId="0" xfId="0" applyFill="1">
      <alignment vertical="center"/>
    </xf>
    <xf numFmtId="0" fontId="0" fillId="5" borderId="5" xfId="0" applyFill="1" applyBorder="1">
      <alignment vertical="center"/>
    </xf>
    <xf numFmtId="0" fontId="0" fillId="6" borderId="26" xfId="0" applyFill="1" applyBorder="1" applyAlignment="1">
      <alignment horizontal="right" vertical="center"/>
    </xf>
    <xf numFmtId="0" fontId="0" fillId="6" borderId="13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555B-6CB7-4DC0-9951-411976A853E3}">
  <dimension ref="B4:AB38"/>
  <sheetViews>
    <sheetView tabSelected="1" workbookViewId="0">
      <selection activeCell="I7" sqref="I7"/>
    </sheetView>
  </sheetViews>
  <sheetFormatPr defaultRowHeight="13.8" x14ac:dyDescent="0.25"/>
  <cols>
    <col min="11" max="11" width="9.109375" bestFit="1" customWidth="1"/>
    <col min="14" max="14" width="9.109375" bestFit="1" customWidth="1"/>
    <col min="17" max="17" width="9.109375" bestFit="1" customWidth="1"/>
  </cols>
  <sheetData>
    <row r="4" spans="2:28" x14ac:dyDescent="0.25">
      <c r="K4" t="s">
        <v>2</v>
      </c>
      <c r="L4">
        <v>6</v>
      </c>
      <c r="M4">
        <v>7</v>
      </c>
      <c r="N4">
        <v>8</v>
      </c>
      <c r="O4">
        <v>9</v>
      </c>
      <c r="W4" s="17" t="s">
        <v>6</v>
      </c>
      <c r="X4" s="17"/>
      <c r="Y4">
        <v>6</v>
      </c>
      <c r="Z4">
        <v>7</v>
      </c>
      <c r="AA4">
        <v>8</v>
      </c>
      <c r="AB4">
        <v>9</v>
      </c>
    </row>
    <row r="5" spans="2:28" x14ac:dyDescent="0.25">
      <c r="D5" s="1" t="s">
        <v>0</v>
      </c>
      <c r="E5" s="2">
        <v>228</v>
      </c>
      <c r="F5" s="17" t="s">
        <v>16</v>
      </c>
      <c r="G5" s="17"/>
      <c r="L5">
        <f>80*L4-65-IF(($E$5&gt;250),1,0)</f>
        <v>415</v>
      </c>
      <c r="M5">
        <f>80*M4-65-IF(($E$5&gt;250),1,0)</f>
        <v>495</v>
      </c>
      <c r="N5">
        <f>80*N4-65-IF(($E$5&gt;250),1,0)</f>
        <v>575</v>
      </c>
      <c r="O5">
        <f>80*O4-65-IF(($E$5&gt;250),1,0)</f>
        <v>655</v>
      </c>
      <c r="Q5" t="s">
        <v>5</v>
      </c>
      <c r="R5">
        <f>INT(-2.2*MAX(18,268-E5))</f>
        <v>-88</v>
      </c>
      <c r="Y5">
        <f>L5+$U$10</f>
        <v>451</v>
      </c>
      <c r="Z5">
        <f t="shared" ref="Z5:AB5" si="0">M5+$U$10</f>
        <v>531</v>
      </c>
      <c r="AA5">
        <f t="shared" si="0"/>
        <v>611</v>
      </c>
      <c r="AB5">
        <f t="shared" si="0"/>
        <v>691</v>
      </c>
    </row>
    <row r="6" spans="2:28" x14ac:dyDescent="0.25">
      <c r="K6" s="17" t="s">
        <v>1</v>
      </c>
      <c r="L6" s="17"/>
    </row>
    <row r="7" spans="2:28" x14ac:dyDescent="0.25">
      <c r="K7">
        <v>3</v>
      </c>
      <c r="L7">
        <f>85*K7-35</f>
        <v>220</v>
      </c>
      <c r="W7" s="17" t="s">
        <v>7</v>
      </c>
      <c r="X7" s="17"/>
      <c r="Y7">
        <v>6</v>
      </c>
      <c r="Z7">
        <v>7</v>
      </c>
      <c r="AA7">
        <v>8</v>
      </c>
      <c r="AB7">
        <v>9</v>
      </c>
    </row>
    <row r="8" spans="2:28" ht="14.4" thickBot="1" x14ac:dyDescent="0.3">
      <c r="K8">
        <v>4</v>
      </c>
      <c r="L8">
        <f>85*K8-35</f>
        <v>305</v>
      </c>
      <c r="Q8" s="17" t="s">
        <v>8</v>
      </c>
      <c r="R8" s="17"/>
      <c r="T8" s="17" t="s">
        <v>11</v>
      </c>
      <c r="U8" s="17"/>
      <c r="Y8">
        <f>Y5+$R10</f>
        <v>493</v>
      </c>
      <c r="Z8">
        <f>Z5+$R10</f>
        <v>573</v>
      </c>
      <c r="AA8">
        <f>AA5+$R10</f>
        <v>653</v>
      </c>
      <c r="AB8">
        <f>AB5+$R10</f>
        <v>733</v>
      </c>
    </row>
    <row r="9" spans="2:28" x14ac:dyDescent="0.25">
      <c r="B9" s="38" t="s">
        <v>35</v>
      </c>
      <c r="C9" s="39"/>
      <c r="D9" s="18" t="s">
        <v>29</v>
      </c>
      <c r="E9" s="18"/>
      <c r="F9" s="18"/>
      <c r="G9" s="19"/>
      <c r="Q9" t="s">
        <v>9</v>
      </c>
      <c r="R9" t="s">
        <v>10</v>
      </c>
      <c r="T9" t="s">
        <v>9</v>
      </c>
      <c r="U9" t="s">
        <v>10</v>
      </c>
    </row>
    <row r="10" spans="2:28" x14ac:dyDescent="0.25">
      <c r="B10" s="40"/>
      <c r="C10" s="41"/>
      <c r="D10" s="20" t="s">
        <v>30</v>
      </c>
      <c r="E10" s="20"/>
      <c r="F10" s="20" t="s">
        <v>31</v>
      </c>
      <c r="G10" s="21"/>
      <c r="P10" t="s">
        <v>14</v>
      </c>
      <c r="Q10">
        <v>115</v>
      </c>
      <c r="R10">
        <v>42</v>
      </c>
      <c r="T10">
        <v>0</v>
      </c>
      <c r="U10">
        <v>36</v>
      </c>
    </row>
    <row r="11" spans="2:28" x14ac:dyDescent="0.25">
      <c r="B11" s="42"/>
      <c r="C11" s="43"/>
      <c r="D11" s="13">
        <v>3</v>
      </c>
      <c r="E11" s="13">
        <v>4</v>
      </c>
      <c r="F11" s="13">
        <v>3</v>
      </c>
      <c r="G11" s="14">
        <v>4</v>
      </c>
      <c r="P11" t="s">
        <v>15</v>
      </c>
      <c r="Q11">
        <v>82</v>
      </c>
      <c r="R11">
        <v>42</v>
      </c>
      <c r="W11" t="s">
        <v>27</v>
      </c>
      <c r="X11">
        <v>-7</v>
      </c>
    </row>
    <row r="12" spans="2:28" x14ac:dyDescent="0.25">
      <c r="B12" s="34" t="s">
        <v>32</v>
      </c>
      <c r="C12" s="35"/>
      <c r="D12" s="11" t="str">
        <f>IF(Y23&lt;=AA23,Y23,"NO!")</f>
        <v>NO!</v>
      </c>
      <c r="E12" s="11">
        <f>IF(Z23&lt;=AB23,Z23,"NO!")</f>
        <v>6.3875000000000002</v>
      </c>
      <c r="F12" s="11" t="str">
        <f>IF(AA23&gt;=Y23,AA23,"NO!")</f>
        <v>NO!</v>
      </c>
      <c r="G12" s="15">
        <f>IF(AB23&gt;=Z23,AB23,"NO!")</f>
        <v>7.5875000000000004</v>
      </c>
    </row>
    <row r="13" spans="2:28" x14ac:dyDescent="0.25">
      <c r="B13" s="34" t="s">
        <v>33</v>
      </c>
      <c r="C13" s="35"/>
      <c r="D13" s="11" t="str">
        <f>IF(Y24&lt;=AA24,Y24,"NO!")</f>
        <v>NO!</v>
      </c>
      <c r="E13" s="11">
        <f>IF(Z24&lt;=AB24,Z24,"NO!")</f>
        <v>7.3875000000000002</v>
      </c>
      <c r="F13" s="11" t="str">
        <f>IF(AA24&gt;=Y24,AA24,"NO!")</f>
        <v>NO!</v>
      </c>
      <c r="G13" s="15">
        <f>IF(AB24&gt;=Z24,AB24,"NO!")</f>
        <v>7.5875000000000004</v>
      </c>
      <c r="I13">
        <f>G13-E13</f>
        <v>0.20000000000000018</v>
      </c>
    </row>
    <row r="14" spans="2:28" ht="14.4" thickBot="1" x14ac:dyDescent="0.3">
      <c r="B14" s="36" t="s">
        <v>34</v>
      </c>
      <c r="C14" s="37"/>
      <c r="D14" s="12" t="str">
        <f>IF(AND(Y24&lt;=AA24,$X$15&lt;=AA24),MAX($X$15,Y24),"NO!")</f>
        <v>NO!</v>
      </c>
      <c r="E14" s="12">
        <f>IF(AND(Z24&lt;=AB24,$X$15&lt;=AB24),MAX($X$15,Z24),"NO!")</f>
        <v>7.5875000000000004</v>
      </c>
      <c r="F14" s="12" t="str">
        <f>IF(AND(Y24&lt;=AA24,$X$15&lt;=AA24),AA24,"NO!")</f>
        <v>NO!</v>
      </c>
      <c r="G14" s="16">
        <f>IF(AND(Z24&lt;=AB24,$X$15&lt;=AB24),AB24,"NO!")</f>
        <v>7.5875000000000004</v>
      </c>
      <c r="I14">
        <f>G14-E14</f>
        <v>0</v>
      </c>
    </row>
    <row r="15" spans="2:28" x14ac:dyDescent="0.25">
      <c r="B15" s="24" t="s">
        <v>23</v>
      </c>
      <c r="C15" s="25"/>
      <c r="D15" s="25" t="s">
        <v>22</v>
      </c>
      <c r="E15" s="25"/>
      <c r="F15" s="25"/>
      <c r="G15" s="27"/>
      <c r="H15" s="30" t="s">
        <v>24</v>
      </c>
      <c r="I15" s="25"/>
      <c r="J15" s="25" t="s">
        <v>22</v>
      </c>
      <c r="K15" s="25"/>
      <c r="L15" s="25"/>
      <c r="M15" s="31"/>
      <c r="O15" t="s">
        <v>17</v>
      </c>
      <c r="P15">
        <v>3</v>
      </c>
      <c r="Q15">
        <v>4</v>
      </c>
      <c r="R15" t="s">
        <v>18</v>
      </c>
      <c r="S15">
        <v>115</v>
      </c>
      <c r="W15" t="s">
        <v>28</v>
      </c>
      <c r="X15">
        <v>7.5875000000000004</v>
      </c>
    </row>
    <row r="16" spans="2:28" x14ac:dyDescent="0.25">
      <c r="B16" s="26"/>
      <c r="C16" s="17"/>
      <c r="D16">
        <v>6</v>
      </c>
      <c r="E16">
        <v>7</v>
      </c>
      <c r="F16">
        <v>8</v>
      </c>
      <c r="G16" s="6">
        <v>9</v>
      </c>
      <c r="H16" s="22"/>
      <c r="I16" s="17"/>
      <c r="J16">
        <v>6</v>
      </c>
      <c r="K16">
        <v>7</v>
      </c>
      <c r="L16">
        <v>8</v>
      </c>
      <c r="M16" s="3">
        <v>9</v>
      </c>
      <c r="P16">
        <f>P15*85-5+40</f>
        <v>290</v>
      </c>
      <c r="Q16">
        <f>Q15*85-5+40</f>
        <v>375</v>
      </c>
    </row>
    <row r="17" spans="2:28" x14ac:dyDescent="0.25">
      <c r="B17" s="26" t="s">
        <v>21</v>
      </c>
      <c r="C17">
        <v>3</v>
      </c>
      <c r="D17">
        <f t="shared" ref="D17:G18" si="1">(-$X$11+Y$5-$R25)/80</f>
        <v>4.3125</v>
      </c>
      <c r="E17">
        <f t="shared" si="1"/>
        <v>5.3125</v>
      </c>
      <c r="F17">
        <f t="shared" si="1"/>
        <v>6.3125</v>
      </c>
      <c r="G17">
        <f t="shared" si="1"/>
        <v>7.3125</v>
      </c>
      <c r="H17" s="22" t="s">
        <v>21</v>
      </c>
      <c r="I17">
        <v>3</v>
      </c>
      <c r="J17">
        <f t="shared" ref="J17:M18" si="2">(-$X$11+Y$8+$R25)/80</f>
        <v>7.6624999999999996</v>
      </c>
      <c r="K17">
        <f t="shared" si="2"/>
        <v>8.6624999999999996</v>
      </c>
      <c r="L17">
        <f t="shared" si="2"/>
        <v>9.6624999999999996</v>
      </c>
      <c r="M17" s="3">
        <f t="shared" si="2"/>
        <v>10.6625</v>
      </c>
    </row>
    <row r="18" spans="2:28" x14ac:dyDescent="0.25">
      <c r="B18" s="26"/>
      <c r="C18">
        <v>4</v>
      </c>
      <c r="D18">
        <f t="shared" si="1"/>
        <v>5.0875000000000004</v>
      </c>
      <c r="E18">
        <f t="shared" si="1"/>
        <v>6.0875000000000004</v>
      </c>
      <c r="F18">
        <f t="shared" si="1"/>
        <v>7.0875000000000004</v>
      </c>
      <c r="G18">
        <f t="shared" si="1"/>
        <v>8.0875000000000004</v>
      </c>
      <c r="H18" s="22"/>
      <c r="I18">
        <v>4</v>
      </c>
      <c r="J18">
        <f t="shared" si="2"/>
        <v>6.8875000000000002</v>
      </c>
      <c r="K18">
        <f t="shared" si="2"/>
        <v>7.8875000000000002</v>
      </c>
      <c r="L18">
        <f t="shared" si="2"/>
        <v>8.8874999999999993</v>
      </c>
      <c r="M18" s="3">
        <f t="shared" si="2"/>
        <v>9.8874999999999993</v>
      </c>
    </row>
    <row r="19" spans="2:28" ht="14.4" thickBot="1" x14ac:dyDescent="0.3">
      <c r="B19" s="28" t="s">
        <v>26</v>
      </c>
      <c r="C19" s="29"/>
      <c r="D19" s="29" t="s">
        <v>22</v>
      </c>
      <c r="E19" s="29"/>
      <c r="F19" s="29"/>
      <c r="G19" s="29"/>
      <c r="H19" s="32" t="s">
        <v>25</v>
      </c>
      <c r="I19" s="29"/>
      <c r="J19" s="29" t="s">
        <v>22</v>
      </c>
      <c r="K19" s="29"/>
      <c r="L19" s="29"/>
      <c r="M19" s="33"/>
      <c r="P19" t="s">
        <v>19</v>
      </c>
      <c r="Q19">
        <v>3</v>
      </c>
      <c r="R19">
        <v>4</v>
      </c>
    </row>
    <row r="20" spans="2:28" x14ac:dyDescent="0.25">
      <c r="B20" s="26"/>
      <c r="C20" s="17"/>
      <c r="D20">
        <v>6</v>
      </c>
      <c r="E20">
        <v>7</v>
      </c>
      <c r="F20">
        <v>8</v>
      </c>
      <c r="G20" s="6">
        <v>9</v>
      </c>
      <c r="H20" s="22"/>
      <c r="I20" s="17"/>
      <c r="J20">
        <v>6</v>
      </c>
      <c r="K20">
        <v>7</v>
      </c>
      <c r="L20">
        <v>8</v>
      </c>
      <c r="M20" s="3">
        <v>9</v>
      </c>
      <c r="P20">
        <v>3</v>
      </c>
      <c r="Q20">
        <f>_xlfn.IFS(P$16&lt;$U30,$U30-P$16,AND($U30&lt;=P$16,P$16&lt;=$U37),0,P$16&gt;$U37,P$16-$U37)</f>
        <v>18</v>
      </c>
      <c r="R20">
        <f>_xlfn.IFS(Q$16&lt;$U30,$U30-Q$16,AND($U30&lt;=Q$16,Q$16&lt;=$U37),0,Q$16&gt;$U37,Q$16-$U37)</f>
        <v>40</v>
      </c>
      <c r="W20" s="47" t="s">
        <v>35</v>
      </c>
      <c r="X20" s="48"/>
      <c r="Y20" s="48" t="s">
        <v>29</v>
      </c>
      <c r="Z20" s="48"/>
      <c r="AA20" s="48"/>
      <c r="AB20" s="51"/>
    </row>
    <row r="21" spans="2:28" x14ac:dyDescent="0.25">
      <c r="B21" s="26" t="s">
        <v>21</v>
      </c>
      <c r="C21">
        <v>3</v>
      </c>
      <c r="D21">
        <f t="shared" ref="D21:G22" si="3">(-$X$11+Y$5-$S25)/80</f>
        <v>4.3875000000000002</v>
      </c>
      <c r="E21">
        <f t="shared" si="3"/>
        <v>5.3875000000000002</v>
      </c>
      <c r="F21">
        <f t="shared" si="3"/>
        <v>6.3875000000000002</v>
      </c>
      <c r="G21">
        <f t="shared" si="3"/>
        <v>7.3875000000000002</v>
      </c>
      <c r="H21" s="22" t="s">
        <v>21</v>
      </c>
      <c r="I21">
        <v>3</v>
      </c>
      <c r="J21">
        <f t="shared" ref="J21:M22" si="4">(-$X$11+Y$8+$S25)/80</f>
        <v>7.5875000000000004</v>
      </c>
      <c r="K21">
        <f t="shared" si="4"/>
        <v>8.5875000000000004</v>
      </c>
      <c r="L21">
        <f t="shared" si="4"/>
        <v>9.5875000000000004</v>
      </c>
      <c r="M21" s="3">
        <f t="shared" si="4"/>
        <v>10.5875</v>
      </c>
      <c r="P21">
        <v>4</v>
      </c>
      <c r="Q21">
        <f>_xlfn.IFS(P$16&lt;$U31,$U31-P$16,AND($U31&lt;=P$16,P$16&lt;=$U38),0,P$16&gt;$U38,P$16-$U38)</f>
        <v>103</v>
      </c>
      <c r="R21">
        <f>_xlfn.IFS(Q$16&lt;$U31,$U31-Q$16,AND($U31&lt;=Q$16,Q$16&lt;=$U38),0,Q$16&gt;$U38,Q$16-$U38)</f>
        <v>18</v>
      </c>
      <c r="W21" s="49"/>
      <c r="X21" s="50"/>
      <c r="Y21" s="50" t="s">
        <v>30</v>
      </c>
      <c r="Z21" s="50"/>
      <c r="AA21" s="50" t="s">
        <v>31</v>
      </c>
      <c r="AB21" s="52"/>
    </row>
    <row r="22" spans="2:28" ht="14.4" thickBot="1" x14ac:dyDescent="0.3">
      <c r="B22" s="44"/>
      <c r="C22" s="4">
        <v>4</v>
      </c>
      <c r="D22" s="4">
        <f t="shared" si="3"/>
        <v>4.3125</v>
      </c>
      <c r="E22" s="4">
        <f t="shared" si="3"/>
        <v>5.3125</v>
      </c>
      <c r="F22" s="4">
        <f t="shared" si="3"/>
        <v>6.3125</v>
      </c>
      <c r="G22" s="4">
        <f>(-$X$11+AB$5-$S26)/80</f>
        <v>7.3125</v>
      </c>
      <c r="H22" s="23"/>
      <c r="I22" s="4">
        <v>4</v>
      </c>
      <c r="J22" s="4">
        <f t="shared" si="4"/>
        <v>7.6624999999999996</v>
      </c>
      <c r="K22" s="4">
        <f t="shared" si="4"/>
        <v>8.6624999999999996</v>
      </c>
      <c r="L22" s="4">
        <f t="shared" si="4"/>
        <v>9.6624999999999996</v>
      </c>
      <c r="M22" s="5">
        <f t="shared" si="4"/>
        <v>10.6625</v>
      </c>
      <c r="W22" s="49"/>
      <c r="X22" s="50"/>
      <c r="Y22" s="7">
        <v>3</v>
      </c>
      <c r="Z22" s="7">
        <v>4</v>
      </c>
      <c r="AA22" s="7">
        <v>3</v>
      </c>
      <c r="AB22" s="8">
        <v>4</v>
      </c>
    </row>
    <row r="23" spans="2:28" x14ac:dyDescent="0.25">
      <c r="W23" s="49" t="s">
        <v>32</v>
      </c>
      <c r="X23" s="50"/>
      <c r="Y23" s="7">
        <f>MAX($D$17:$F$18)</f>
        <v>7.0875000000000004</v>
      </c>
      <c r="Z23" s="7">
        <f>MAX($D$21:$F$22)</f>
        <v>6.3875000000000002</v>
      </c>
      <c r="AA23" s="7">
        <f>MIN($J$17:$L$18)</f>
        <v>6.8875000000000002</v>
      </c>
      <c r="AB23" s="8">
        <f>MIN($J$21:$L$22)</f>
        <v>7.5875000000000004</v>
      </c>
    </row>
    <row r="24" spans="2:28" ht="14.4" thickBot="1" x14ac:dyDescent="0.3">
      <c r="Q24" t="s">
        <v>20</v>
      </c>
      <c r="R24">
        <v>3</v>
      </c>
      <c r="S24">
        <v>4</v>
      </c>
      <c r="W24" s="45" t="s">
        <v>33</v>
      </c>
      <c r="X24" s="46"/>
      <c r="Y24" s="9">
        <f>MAX($D$17:$G$18)</f>
        <v>8.0875000000000004</v>
      </c>
      <c r="Z24" s="9">
        <f>MAX($D$21:$G$22)</f>
        <v>7.3875000000000002</v>
      </c>
      <c r="AA24" s="9">
        <f>MIN($J$17:$M$18)</f>
        <v>6.8875000000000002</v>
      </c>
      <c r="AB24" s="10">
        <f>MIN($J$21:$M$22)</f>
        <v>7.5875000000000004</v>
      </c>
    </row>
    <row r="25" spans="2:28" x14ac:dyDescent="0.25">
      <c r="Q25">
        <v>3</v>
      </c>
      <c r="R25">
        <f>INT(SQRT(POWER($S$15,2)-POWER(Q20,2)))</f>
        <v>113</v>
      </c>
      <c r="S25">
        <f>INT(SQRT(POWER($S$15,2)-POWER(R20,2)))</f>
        <v>107</v>
      </c>
    </row>
    <row r="26" spans="2:28" x14ac:dyDescent="0.25">
      <c r="Q26">
        <v>4</v>
      </c>
      <c r="R26">
        <f>INT(SQRT(POWER($S$15,2)-POWER(Q21,2)))</f>
        <v>51</v>
      </c>
      <c r="S26">
        <f>INT(SQRT(POWER($S$15,2)-POWER(R21,2)))</f>
        <v>113</v>
      </c>
    </row>
    <row r="29" spans="2:28" x14ac:dyDescent="0.25">
      <c r="Q29" s="17" t="s">
        <v>3</v>
      </c>
      <c r="R29" s="17"/>
      <c r="T29" s="17" t="s">
        <v>12</v>
      </c>
      <c r="U29" s="17"/>
    </row>
    <row r="30" spans="2:28" x14ac:dyDescent="0.25">
      <c r="Q30">
        <v>3</v>
      </c>
      <c r="R30">
        <f>L7-$R$5</f>
        <v>308</v>
      </c>
      <c r="T30">
        <v>3</v>
      </c>
      <c r="U30">
        <f>R30</f>
        <v>308</v>
      </c>
    </row>
    <row r="31" spans="2:28" x14ac:dyDescent="0.25">
      <c r="Q31">
        <v>4</v>
      </c>
      <c r="R31">
        <f>L8-$R$5</f>
        <v>393</v>
      </c>
      <c r="T31">
        <v>4</v>
      </c>
      <c r="U31">
        <f>R31</f>
        <v>393</v>
      </c>
    </row>
    <row r="36" spans="17:21" x14ac:dyDescent="0.25">
      <c r="Q36" s="17" t="s">
        <v>4</v>
      </c>
      <c r="R36" s="17"/>
      <c r="T36" s="17" t="s">
        <v>13</v>
      </c>
      <c r="U36" s="17"/>
    </row>
    <row r="37" spans="17:21" x14ac:dyDescent="0.25">
      <c r="Q37">
        <v>3</v>
      </c>
      <c r="R37">
        <f>IF(($E$5&gt;=250),R30+$Q$11,L7+$Q$10)</f>
        <v>335</v>
      </c>
      <c r="T37">
        <v>3</v>
      </c>
      <c r="U37">
        <f>R37</f>
        <v>335</v>
      </c>
    </row>
    <row r="38" spans="17:21" x14ac:dyDescent="0.25">
      <c r="Q38">
        <v>4</v>
      </c>
      <c r="R38">
        <f>IF(($E$5&gt;=250),R31+$Q$11,L8+$Q$10)</f>
        <v>420</v>
      </c>
      <c r="T38">
        <v>4</v>
      </c>
      <c r="U38">
        <f>R38</f>
        <v>420</v>
      </c>
    </row>
  </sheetData>
  <mergeCells count="35">
    <mergeCell ref="W24:X24"/>
    <mergeCell ref="W20:X22"/>
    <mergeCell ref="Y20:AB20"/>
    <mergeCell ref="Y21:Z21"/>
    <mergeCell ref="AA21:AB21"/>
    <mergeCell ref="W23:X23"/>
    <mergeCell ref="B12:C12"/>
    <mergeCell ref="B13:C13"/>
    <mergeCell ref="B14:C14"/>
    <mergeCell ref="B9:C11"/>
    <mergeCell ref="B21:B22"/>
    <mergeCell ref="B15:C16"/>
    <mergeCell ref="B17:B18"/>
    <mergeCell ref="D15:G15"/>
    <mergeCell ref="B19:C20"/>
    <mergeCell ref="D19:G19"/>
    <mergeCell ref="W4:X4"/>
    <mergeCell ref="W7:X7"/>
    <mergeCell ref="K6:L6"/>
    <mergeCell ref="Q8:R8"/>
    <mergeCell ref="T8:U8"/>
    <mergeCell ref="T29:U29"/>
    <mergeCell ref="T36:U36"/>
    <mergeCell ref="F5:G5"/>
    <mergeCell ref="Q36:R36"/>
    <mergeCell ref="Q29:R29"/>
    <mergeCell ref="D9:G9"/>
    <mergeCell ref="D10:E10"/>
    <mergeCell ref="F10:G10"/>
    <mergeCell ref="H21:H22"/>
    <mergeCell ref="H15:I16"/>
    <mergeCell ref="J15:M15"/>
    <mergeCell ref="H17:H18"/>
    <mergeCell ref="H19:I20"/>
    <mergeCell ref="J19:M19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Jenny</cp:lastModifiedBy>
  <dcterms:created xsi:type="dcterms:W3CDTF">2025-08-02T02:17:39Z</dcterms:created>
  <dcterms:modified xsi:type="dcterms:W3CDTF">2025-08-03T01:14:30Z</dcterms:modified>
</cp:coreProperties>
</file>